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723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R9" i="1" l="1"/>
  <c r="R14" i="1"/>
  <c r="R13" i="1"/>
  <c r="R12" i="1"/>
  <c r="R11" i="1"/>
  <c r="R10" i="1"/>
  <c r="R8" i="1"/>
  <c r="R7" i="1"/>
  <c r="R6" i="1"/>
  <c r="L14" i="1" l="1"/>
  <c r="L13" i="1"/>
  <c r="L12" i="1"/>
  <c r="L11" i="1"/>
  <c r="L10" i="1"/>
  <c r="L9" i="1"/>
  <c r="L8" i="1"/>
  <c r="L7" i="1"/>
  <c r="L6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<sst xmlns="http://schemas.openxmlformats.org/spreadsheetml/2006/main" count="44" uniqueCount="43">
  <si>
    <t>Band</t>
  </si>
  <si>
    <t>A</t>
  </si>
  <si>
    <t>B</t>
  </si>
  <si>
    <t>C</t>
  </si>
  <si>
    <t>D</t>
  </si>
  <si>
    <t>E</t>
  </si>
  <si>
    <t>F</t>
  </si>
  <si>
    <t>G</t>
  </si>
  <si>
    <t>H</t>
  </si>
  <si>
    <t>6  divide by 9</t>
  </si>
  <si>
    <t>7 divide by 9</t>
  </si>
  <si>
    <t>8 divide by 9</t>
  </si>
  <si>
    <t>9 divide by 9</t>
  </si>
  <si>
    <t>11 divide by 9</t>
  </si>
  <si>
    <t>13 divide by 9</t>
  </si>
  <si>
    <t>15 divide by 9</t>
  </si>
  <si>
    <t>18 divide by 9</t>
  </si>
  <si>
    <t>Annual Lisvane Community Council charge per dwelling</t>
  </si>
  <si>
    <t>I</t>
  </si>
  <si>
    <t>0-44,000</t>
  </si>
  <si>
    <t>44,001 - 65,000</t>
  </si>
  <si>
    <t>65,001 - 91,000</t>
  </si>
  <si>
    <t>91,001 - 123,000</t>
  </si>
  <si>
    <t>123,001 - 162,000</t>
  </si>
  <si>
    <t>162,001 - 223,000</t>
  </si>
  <si>
    <t>223,001 - 324,000</t>
  </si>
  <si>
    <t>324,001 - 424,000</t>
  </si>
  <si>
    <t>424,001 &amp; above</t>
  </si>
  <si>
    <t>21 divide by 9</t>
  </si>
  <si>
    <t>2018-19</t>
  </si>
  <si>
    <t>2019-20</t>
  </si>
  <si>
    <t>2020-21</t>
  </si>
  <si>
    <t>Weighting</t>
  </si>
  <si>
    <t>base 2,499</t>
  </si>
  <si>
    <t>2020-21 £45,000</t>
  </si>
  <si>
    <t>Council tax base for number of "band D equivalent" dwellings in Lisvane:</t>
  </si>
  <si>
    <t>Band D equivalent</t>
  </si>
  <si>
    <t>Average house in Lisvane pays around £33.33 pa x 1,350 houses = £45k</t>
  </si>
  <si>
    <t>But if all the houses in Lisvane were in band D then you would need more of them to raise £45k because they would pay a lower amount - hence 2,499 x £18.01 = £45k</t>
  </si>
  <si>
    <t>2021-22</t>
  </si>
  <si>
    <t>base 2,513</t>
  </si>
  <si>
    <t>2021-22 £51,000</t>
  </si>
  <si>
    <t>2022-23 £57,000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</si>
</sst>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" fontId="0" fillId="0" borderId="0" xfId="0" applyNumberFormat="1"/>
    <xf numFmtId="0" fontId="1" fillId="0" borderId="0" xfId="0" applyFont="1"/>
    <xf numFmtId="2" fontId="0" fillId="0" borderId="0" xfId="0" applyNumberFormat="1"/>
    <xf numFmtId="0" fontId="0" fillId="0" borderId="0" xfId="0" applyBorder="1" applyAlignment="1"/>
    <xf numFmtId="0" fontId="2" fillId="2" borderId="0" xfId="0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4" borderId="0" xfId="0" applyFont="1" applyFill="1"/>
    <xf numFmtId="0" fontId="0" fillId="4" borderId="0" xfId="0" applyFill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tabSelected="1" workbookViewId="0">
      <selection activeCell="A13" sqref="A13"/>
    </sheetView>
  </sheetViews>
  <sheetFormatPr defaultRowHeight="15" x14ac:dyDescent="0.25"/>
  <cols>
    <col min="2" max="2" width="16.7109375" customWidth="1"/>
    <col min="5" max="5" width="9.5703125" bestFit="1" customWidth="1"/>
    <col min="8" max="8" width="9.5703125" bestFit="1" customWidth="1"/>
    <col min="13" max="13" width="9.5703125" bestFit="1" customWidth="1"/>
    <col min="16" max="16" width="9.5703125" bestFit="1" customWidth="1"/>
    <col min="18" max="18" width="9.5703125" bestFit="1" customWidth="1"/>
  </cols>
  <sheetData>
    <row r="1" spans="1:19" x14ac:dyDescent="0.25">
      <c r="A1" s="2" t="s">
        <v>17</v>
      </c>
      <c r="B1" s="2"/>
    </row>
    <row r="3" spans="1:19" x14ac:dyDescent="0.25">
      <c r="A3" s="12" t="s">
        <v>0</v>
      </c>
      <c r="B3" s="2"/>
      <c r="C3" s="2"/>
      <c r="D3" s="2"/>
      <c r="E3" s="8"/>
      <c r="F3" s="8" t="s">
        <v>34</v>
      </c>
      <c r="G3" s="9"/>
      <c r="I3" s="2"/>
      <c r="J3" s="2"/>
      <c r="K3" s="8"/>
      <c r="L3" s="8" t="s">
        <v>41</v>
      </c>
      <c r="M3" s="9"/>
      <c r="Q3" s="8"/>
      <c r="R3" s="8" t="s">
        <v>42</v>
      </c>
      <c r="S3" s="8"/>
    </row>
    <row r="4" spans="1:19" x14ac:dyDescent="0.25">
      <c r="A4" s="13"/>
      <c r="E4" s="9"/>
      <c r="F4" s="8" t="s">
        <v>33</v>
      </c>
      <c r="G4" s="9"/>
      <c r="K4" s="9"/>
      <c r="L4" s="8" t="s">
        <v>40</v>
      </c>
      <c r="M4" s="9"/>
      <c r="Q4" s="14"/>
      <c r="R4" s="8" t="s">
        <v>40</v>
      </c>
      <c r="S4" s="14"/>
    </row>
    <row r="5" spans="1:19" x14ac:dyDescent="0.25">
      <c r="A5" s="13"/>
      <c r="C5" s="7" t="s">
        <v>32</v>
      </c>
      <c r="E5" s="9"/>
      <c r="F5" s="9"/>
      <c r="G5" s="9"/>
      <c r="K5" s="9"/>
      <c r="L5" s="9"/>
      <c r="M5" s="9"/>
      <c r="Q5" s="15"/>
      <c r="R5" s="15"/>
      <c r="S5" s="15"/>
    </row>
    <row r="6" spans="1:19" x14ac:dyDescent="0.25">
      <c r="A6" s="13" t="s">
        <v>1</v>
      </c>
      <c r="B6" t="s">
        <v>19</v>
      </c>
      <c r="C6" s="1" t="s">
        <v>9</v>
      </c>
      <c r="E6" s="10"/>
      <c r="F6" s="11">
        <f>SUM(45000/2499)*6/9</f>
        <v>12.004801920768308</v>
      </c>
      <c r="G6" s="9"/>
      <c r="I6" s="3"/>
      <c r="K6" s="9"/>
      <c r="L6" s="11">
        <f>SUM(51000/2513)*6/9</f>
        <v>13.529645841623557</v>
      </c>
      <c r="M6" s="9"/>
      <c r="Q6" s="15"/>
      <c r="R6" s="11">
        <f>SUM(57000/2513)*6/9</f>
        <v>15.121368881814565</v>
      </c>
      <c r="S6" s="15"/>
    </row>
    <row r="7" spans="1:19" x14ac:dyDescent="0.25">
      <c r="A7" s="13" t="s">
        <v>2</v>
      </c>
      <c r="B7" t="s">
        <v>20</v>
      </c>
      <c r="C7" t="s">
        <v>10</v>
      </c>
      <c r="E7" s="10"/>
      <c r="F7" s="11">
        <f>SUM(45000/2499)*7/9</f>
        <v>14.005602240896359</v>
      </c>
      <c r="G7" s="9"/>
      <c r="I7" s="3"/>
      <c r="K7" s="9"/>
      <c r="L7" s="11">
        <f>SUM(51000/2513)*7/9</f>
        <v>15.784586815227483</v>
      </c>
      <c r="M7" s="9"/>
      <c r="Q7" s="15"/>
      <c r="R7" s="11">
        <f>SUM(57000/2513)*7/9</f>
        <v>17.641597028783657</v>
      </c>
      <c r="S7" s="15"/>
    </row>
    <row r="8" spans="1:19" x14ac:dyDescent="0.25">
      <c r="A8" s="13" t="s">
        <v>3</v>
      </c>
      <c r="B8" t="s">
        <v>21</v>
      </c>
      <c r="C8" t="s">
        <v>11</v>
      </c>
      <c r="E8" s="10"/>
      <c r="F8" s="11">
        <f>SUM(45000/2499)*8/9</f>
        <v>16.006402561024412</v>
      </c>
      <c r="G8" s="9"/>
      <c r="I8" s="3"/>
      <c r="K8" s="9"/>
      <c r="L8" s="11">
        <f>SUM(51000/2513)*8/9</f>
        <v>18.039527788831411</v>
      </c>
      <c r="M8" s="9"/>
      <c r="Q8" s="15"/>
      <c r="R8" s="11">
        <f>SUM(57000/2513)*8/9</f>
        <v>20.161825175752753</v>
      </c>
      <c r="S8" s="15"/>
    </row>
    <row r="9" spans="1:19" x14ac:dyDescent="0.25">
      <c r="A9" s="13" t="s">
        <v>4</v>
      </c>
      <c r="B9" t="s">
        <v>22</v>
      </c>
      <c r="C9" t="s">
        <v>12</v>
      </c>
      <c r="E9" s="10"/>
      <c r="F9" s="11">
        <f>SUM(45000/2499)</f>
        <v>18.007202881152462</v>
      </c>
      <c r="G9" s="9"/>
      <c r="I9" s="3"/>
      <c r="K9" s="9"/>
      <c r="L9" s="11">
        <f>SUM(51000/2513)</f>
        <v>20.294468762435336</v>
      </c>
      <c r="M9" s="9"/>
      <c r="Q9" s="15"/>
      <c r="R9" s="11">
        <f>SUM(57000/2513)</f>
        <v>22.682053322721845</v>
      </c>
      <c r="S9" s="15"/>
    </row>
    <row r="10" spans="1:19" x14ac:dyDescent="0.25">
      <c r="A10" s="13" t="s">
        <v>5</v>
      </c>
      <c r="B10" t="s">
        <v>23</v>
      </c>
      <c r="C10" t="s">
        <v>13</v>
      </c>
      <c r="E10" s="10"/>
      <c r="F10" s="11">
        <f>SUM(45000/2499)*11/9</f>
        <v>22.008803521408566</v>
      </c>
      <c r="G10" s="9"/>
      <c r="I10" s="3"/>
      <c r="K10" s="9"/>
      <c r="L10" s="11">
        <f>SUM(51000/2513)*11/9</f>
        <v>24.804350709643188</v>
      </c>
      <c r="M10" s="9"/>
      <c r="Q10" s="15"/>
      <c r="R10" s="11">
        <f>SUM(57000/2513)*11/9</f>
        <v>27.722509616660034</v>
      </c>
      <c r="S10" s="15"/>
    </row>
    <row r="11" spans="1:19" x14ac:dyDescent="0.25">
      <c r="A11" s="13" t="s">
        <v>6</v>
      </c>
      <c r="B11" t="s">
        <v>24</v>
      </c>
      <c r="C11" t="s">
        <v>14</v>
      </c>
      <c r="E11" s="10"/>
      <c r="F11" s="11">
        <f>SUM(45000/2499)*13/9</f>
        <v>26.010404161664667</v>
      </c>
      <c r="G11" s="9"/>
      <c r="I11" s="3"/>
      <c r="K11" s="9"/>
      <c r="L11" s="11">
        <f>SUM(51000/2513)*13/9</f>
        <v>29.314232656851043</v>
      </c>
      <c r="M11" s="9"/>
      <c r="Q11" s="15"/>
      <c r="R11" s="11">
        <f>SUM(57000/2513)*13/9</f>
        <v>32.762965910598226</v>
      </c>
      <c r="S11" s="15"/>
    </row>
    <row r="12" spans="1:19" x14ac:dyDescent="0.25">
      <c r="A12" s="13" t="s">
        <v>7</v>
      </c>
      <c r="B12" t="s">
        <v>25</v>
      </c>
      <c r="C12" t="s">
        <v>15</v>
      </c>
      <c r="E12" s="10"/>
      <c r="F12" s="11">
        <f>SUM(45000/2499)*15/9</f>
        <v>30.012004801920771</v>
      </c>
      <c r="G12" s="9"/>
      <c r="I12" s="3"/>
      <c r="K12" s="9"/>
      <c r="L12" s="11">
        <f>SUM(51000/2513)*15/9</f>
        <v>33.824114604058899</v>
      </c>
      <c r="M12" s="9"/>
      <c r="Q12" s="15"/>
      <c r="R12" s="11">
        <f>SUM(57000/2513)*15/9</f>
        <v>37.80342220453641</v>
      </c>
      <c r="S12" s="15"/>
    </row>
    <row r="13" spans="1:19" x14ac:dyDescent="0.25">
      <c r="A13" s="13" t="s">
        <v>8</v>
      </c>
      <c r="B13" t="s">
        <v>26</v>
      </c>
      <c r="C13" t="s">
        <v>16</v>
      </c>
      <c r="E13" s="10"/>
      <c r="F13" s="11">
        <f>SUM(45000/2499)*18/9</f>
        <v>36.014405762304925</v>
      </c>
      <c r="G13" s="9"/>
      <c r="I13" s="3"/>
      <c r="K13" s="9"/>
      <c r="L13" s="11">
        <f>SUM(51000/2513)*18/9</f>
        <v>40.588937524870673</v>
      </c>
      <c r="M13" s="9"/>
      <c r="Q13" s="15"/>
      <c r="R13" s="11">
        <f>SUM(57000/2513)*18/9</f>
        <v>45.364106645443691</v>
      </c>
      <c r="S13" s="15"/>
    </row>
    <row r="14" spans="1:19" x14ac:dyDescent="0.25">
      <c r="A14" s="13" t="s">
        <v>18</v>
      </c>
      <c r="B14" t="s">
        <v>27</v>
      </c>
      <c r="C14" t="s">
        <v>28</v>
      </c>
      <c r="E14" s="10"/>
      <c r="F14" s="11">
        <f>SUM(45000/2499)*21/9</f>
        <v>42.016806722689083</v>
      </c>
      <c r="G14" s="10"/>
      <c r="H14" s="3"/>
      <c r="I14" s="3"/>
      <c r="J14" s="3"/>
      <c r="K14" s="10"/>
      <c r="L14" s="11">
        <f>SUM(51000/2513)*21/9</f>
        <v>47.353760445682454</v>
      </c>
      <c r="M14" s="9"/>
      <c r="O14" s="3"/>
      <c r="Q14" s="15"/>
      <c r="R14" s="11">
        <f>SUM(57000/2513)*21/9</f>
        <v>52.924791086350972</v>
      </c>
      <c r="S14" s="15"/>
    </row>
    <row r="18" spans="1:2" x14ac:dyDescent="0.25">
      <c r="A18" t="s">
        <v>35</v>
      </c>
    </row>
    <row r="21" spans="1:2" x14ac:dyDescent="0.25">
      <c r="A21" t="s">
        <v>29</v>
      </c>
      <c r="B21">
        <v>2350</v>
      </c>
    </row>
    <row r="22" spans="1:2" x14ac:dyDescent="0.25">
      <c r="A22" t="s">
        <v>30</v>
      </c>
      <c r="B22">
        <v>2409</v>
      </c>
    </row>
    <row r="23" spans="1:2" x14ac:dyDescent="0.25">
      <c r="A23" t="s">
        <v>31</v>
      </c>
      <c r="B23">
        <v>2499</v>
      </c>
    </row>
    <row r="24" spans="1:2" x14ac:dyDescent="0.25">
      <c r="A24" t="s">
        <v>39</v>
      </c>
      <c r="B24">
        <v>2513</v>
      </c>
    </row>
    <row r="27" spans="1:2" x14ac:dyDescent="0.25">
      <c r="A27" s="2" t="s">
        <v>36</v>
      </c>
    </row>
    <row r="28" spans="1:2" x14ac:dyDescent="0.25">
      <c r="A28" t="s">
        <v>37</v>
      </c>
    </row>
    <row r="29" spans="1:2" x14ac:dyDescent="0.25">
      <c r="A29" t="s">
        <v>38</v>
      </c>
    </row>
    <row r="44" spans="1:3" x14ac:dyDescent="0.25">
      <c r="B44" s="6"/>
    </row>
    <row r="48" spans="1:3" x14ac:dyDescent="0.25">
      <c r="A48" s="6"/>
      <c r="B48" s="6"/>
      <c r="C48" s="6"/>
    </row>
    <row r="49" spans="1:3" x14ac:dyDescent="0.25">
      <c r="A49" s="6"/>
      <c r="B49" s="6"/>
      <c r="C49" s="6"/>
    </row>
    <row r="50" spans="1:3" x14ac:dyDescent="0.25">
      <c r="A50" s="6"/>
      <c r="B50" s="6"/>
      <c r="C50" s="6"/>
    </row>
    <row r="51" spans="1:3" x14ac:dyDescent="0.25">
      <c r="A51" s="4"/>
      <c r="B51" s="4"/>
      <c r="C51" s="4"/>
    </row>
    <row r="52" spans="1:3" ht="16.5" x14ac:dyDescent="0.25">
      <c r="A52" s="5"/>
      <c r="B52" s="5"/>
      <c r="C52" s="5"/>
    </row>
    <row r="53" spans="1:3" ht="16.5" x14ac:dyDescent="0.25">
      <c r="A53" s="5"/>
      <c r="B53" s="5"/>
      <c r="C53" s="5"/>
    </row>
    <row r="54" spans="1:3" ht="16.5" x14ac:dyDescent="0.25">
      <c r="A54" s="5"/>
      <c r="B54" s="5"/>
      <c r="C54" s="5"/>
    </row>
    <row r="55" spans="1:3" ht="16.5" x14ac:dyDescent="0.25">
      <c r="A55" s="5"/>
      <c r="B55" s="5"/>
      <c r="C55" s="5"/>
    </row>
    <row r="56" spans="1:3" ht="16.5" x14ac:dyDescent="0.25">
      <c r="A56" s="5"/>
      <c r="B56" s="5"/>
      <c r="C56" s="5"/>
    </row>
    <row r="57" spans="1:3" ht="16.5" x14ac:dyDescent="0.25">
      <c r="A57" s="5"/>
      <c r="B57" s="5"/>
      <c r="C57" s="5"/>
    </row>
    <row r="58" spans="1:3" ht="16.5" x14ac:dyDescent="0.25">
      <c r="A58" s="5"/>
      <c r="B58" s="5"/>
      <c r="C58" s="5"/>
    </row>
    <row r="59" spans="1:3" ht="16.5" x14ac:dyDescent="0.25">
      <c r="A59" s="5"/>
      <c r="B59" s="5"/>
      <c r="C59" s="5"/>
    </row>
    <row r="60" spans="1:3" ht="16.5" x14ac:dyDescent="0.25">
      <c r="A60" s="5"/>
      <c r="B60" s="5"/>
      <c r="C60" s="5"/>
    </row>
    <row r="61" spans="1:3" x14ac:dyDescent="0.25">
      <c r="A61" s="6"/>
      <c r="B61" s="6"/>
      <c r="C61" s="6"/>
    </row>
    <row r="62" spans="1:3" x14ac:dyDescent="0.25">
      <c r="A62" s="6"/>
      <c r="B62" s="6"/>
      <c r="C62" s="6"/>
    </row>
    <row r="63" spans="1:3" x14ac:dyDescent="0.25">
      <c r="A63" s="6"/>
      <c r="B63" s="6"/>
      <c r="C63" s="6"/>
    </row>
  </sheetData>
  <pageMargins left="0.70866141732283472" right="0.70866141732283472" top="0.74803149606299213" bottom="0.74803149606299213" header="0.31496062992125984" footer="0.31496062992125984"/>
  <pageSetup paperSize="9" scale="5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Burdett</dc:creator>
  <cp:lastModifiedBy>Chris Burdett</cp:lastModifiedBy>
  <cp:lastPrinted>2018-12-24T14:08:23Z</cp:lastPrinted>
  <dcterms:created xsi:type="dcterms:W3CDTF">2018-12-23T21:42:38Z</dcterms:created>
  <dcterms:modified xsi:type="dcterms:W3CDTF">2021-09-27T15:30:49Z</dcterms:modified>
</cp:coreProperties>
</file>